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251" windowWidth="11400" windowHeight="9150" activeTab="0"/>
  </bookViews>
  <sheets>
    <sheet name="Souhrn" sheetId="1" r:id="rId1"/>
  </sheets>
  <definedNames>
    <definedName name="_xlnm.Print_Area" localSheetId="0">'Souhrn'!$A$1:$G$46</definedName>
  </definedNames>
  <calcPr fullCalcOnLoad="1"/>
</workbook>
</file>

<file path=xl/sharedStrings.xml><?xml version="1.0" encoding="utf-8"?>
<sst xmlns="http://schemas.openxmlformats.org/spreadsheetml/2006/main" count="80" uniqueCount="74">
  <si>
    <t>Kč vč. DPH</t>
  </si>
  <si>
    <t>EUR vč. DPH</t>
  </si>
  <si>
    <t>Celkem nezpůsobilé výdaje</t>
  </si>
  <si>
    <t>počet jednotek</t>
  </si>
  <si>
    <t>aktivity projektu</t>
  </si>
  <si>
    <t>cena za jednotku v Kč vč. DPH</t>
  </si>
  <si>
    <t>celkem indikativní alokace za aktivitu A:</t>
  </si>
  <si>
    <t>Fixni kurz EUR pro 5. výzvu</t>
  </si>
  <si>
    <t>Diety (55 EUR /osoba)</t>
  </si>
  <si>
    <t>Transport</t>
  </si>
  <si>
    <t>Zapůjčení tlumočnických setů</t>
  </si>
  <si>
    <t>Diety (70 EUR /osoba)</t>
  </si>
  <si>
    <t>Překlad průvodců studijní cestou do angličtiny / norštiny</t>
  </si>
  <si>
    <t>Pronájem jednacího sálu</t>
  </si>
  <si>
    <t>Publicita projektu (inzerce v médiích)</t>
  </si>
  <si>
    <t>Publicita projektu (správa webových stránek projektu)</t>
  </si>
  <si>
    <t>PR články</t>
  </si>
  <si>
    <t>pronájem sálu</t>
  </si>
  <si>
    <t>celkem indikativní alokace za aktivitu B:</t>
  </si>
  <si>
    <t>celkem indikativní alokace za aktivitu C:</t>
  </si>
  <si>
    <t>celkem indikativní alokace za aktivitu F:</t>
  </si>
  <si>
    <t xml:space="preserve">Celkem </t>
  </si>
  <si>
    <t>Tlumočení (250 EUR/den)</t>
  </si>
  <si>
    <t xml:space="preserve">Překlad zprávy o výstupech studijnícesty s příklady dobré praxe </t>
  </si>
  <si>
    <t>Ubytování (EUR 120 /1 noc)</t>
  </si>
  <si>
    <t>2 tlumočníci * 6 dní á 250 EUR</t>
  </si>
  <si>
    <t xml:space="preserve">1 tlumočnický set </t>
  </si>
  <si>
    <t>12 * normostrana á 20 EUR</t>
  </si>
  <si>
    <t>1 tlumočník * 6 dní á 250 EUR</t>
  </si>
  <si>
    <t>popis celkové částky</t>
  </si>
  <si>
    <t>dokumentace celého projektu</t>
  </si>
  <si>
    <t>Fotodokumentace projektu a úprava fotografií</t>
  </si>
  <si>
    <t>Honorář českých expertů (130 EUR/den)</t>
  </si>
  <si>
    <t>transport 6 dní</t>
  </si>
  <si>
    <t xml:space="preserve">Zpáteční letenka </t>
  </si>
  <si>
    <t xml:space="preserve">FM EHP/Norska: Projekt Ekologické školství v Norsku a v České republice – Inspirace a výměna zkušeností </t>
  </si>
  <si>
    <t xml:space="preserve">14 * zpáteční letenka </t>
  </si>
  <si>
    <t>14 osob * 5 nocí á 150 EUR</t>
  </si>
  <si>
    <t>14 osob * 6 dní á 55 EUR</t>
  </si>
  <si>
    <t>6 * zpáteční letenka</t>
  </si>
  <si>
    <t>7 osob * 5 nocí  á 120 EUR</t>
  </si>
  <si>
    <t>6 osob * 6 dní á 70 EUR</t>
  </si>
  <si>
    <t>2 čeští experti á 130 EUR</t>
  </si>
  <si>
    <t xml:space="preserve">C: Otevřené diskusní setkání - téma Ekoškolství </t>
  </si>
  <si>
    <t xml:space="preserve">Konferenční technika </t>
  </si>
  <si>
    <t>konferenční sestava</t>
  </si>
  <si>
    <t xml:space="preserve">Honoráře islandských expertů </t>
  </si>
  <si>
    <t>1 honorář</t>
  </si>
  <si>
    <t xml:space="preserve">Honoráře českých expertů </t>
  </si>
  <si>
    <t xml:space="preserve">Tlumočení - konsekutivní </t>
  </si>
  <si>
    <t>1 den</t>
  </si>
  <si>
    <t xml:space="preserve">Občerstvení </t>
  </si>
  <si>
    <t xml:space="preserve">50 osob </t>
  </si>
  <si>
    <t>Tiskové materiály - sborník - tisk</t>
  </si>
  <si>
    <t xml:space="preserve">Tiskové materiály - CD </t>
  </si>
  <si>
    <t xml:space="preserve">Tiskové materiály - desky </t>
  </si>
  <si>
    <t xml:space="preserve">Tiskové materiály - barevný tisk </t>
  </si>
  <si>
    <t>60 ks*2 EUR</t>
  </si>
  <si>
    <t>60 ks*1,5 EUR</t>
  </si>
  <si>
    <t>60 ks *0,6 EUR</t>
  </si>
  <si>
    <t>120 stran á 0,3 EUR</t>
  </si>
  <si>
    <t xml:space="preserve">D: Publicita projektu </t>
  </si>
  <si>
    <t>10 hodin práce odborníka</t>
  </si>
  <si>
    <t>Podíl žadatele (15%)</t>
  </si>
  <si>
    <t>Podíl BG (85%)</t>
  </si>
  <si>
    <t xml:space="preserve">Monitoring projektu, vyúčtování </t>
  </si>
  <si>
    <t>Organizační práce</t>
  </si>
  <si>
    <t xml:space="preserve">Nezpůsobilé výdaje - budou hrazeny z vlastního rozpočtu Města Český Brod a školských zařízení </t>
  </si>
  <si>
    <t>A: Studijní cesta českých expertů v Norsku - 14 osob na 6 dní</t>
  </si>
  <si>
    <t>B: Studijní cesta norských expertů v České republice - 6 osob na 6 dní</t>
  </si>
  <si>
    <t>Průvodce studijní cestou do Norska - příprava,tisk,předklady</t>
  </si>
  <si>
    <t>Ubytování (EUR 139,27 /1 noc)</t>
  </si>
  <si>
    <t>Tiskové materiály - sborník - překlad 30*20EUR</t>
  </si>
  <si>
    <t>30 stran *20EUR překlad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</si>
</sst>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/>
    </xf>
    <xf numFmtId="0" fontId="5" fillId="24" borderId="0" xfId="55" applyFont="1" applyFill="1" applyBorder="1">
      <alignment/>
      <protection/>
    </xf>
    <xf numFmtId="0" fontId="5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left" indent="2"/>
    </xf>
    <xf numFmtId="0" fontId="8" fillId="14" borderId="10" xfId="0" applyFont="1" applyFill="1" applyBorder="1" applyAlignment="1">
      <alignment/>
    </xf>
    <xf numFmtId="3" fontId="8" fillId="14" borderId="10" xfId="0" applyNumberFormat="1" applyFont="1" applyFill="1" applyBorder="1" applyAlignment="1">
      <alignment/>
    </xf>
    <xf numFmtId="0" fontId="9" fillId="14" borderId="10" xfId="0" applyFont="1" applyFill="1" applyBorder="1" applyAlignment="1">
      <alignment/>
    </xf>
    <xf numFmtId="3" fontId="9" fillId="1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horizontal="right" indent="2"/>
    </xf>
    <xf numFmtId="164" fontId="5" fillId="24" borderId="10" xfId="0" applyNumberFormat="1" applyFont="1" applyFill="1" applyBorder="1" applyAlignment="1">
      <alignment horizontal="right" indent="2"/>
    </xf>
    <xf numFmtId="164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left" indent="2"/>
    </xf>
    <xf numFmtId="0" fontId="5" fillId="24" borderId="13" xfId="0" applyFont="1" applyFill="1" applyBorder="1" applyAlignment="1">
      <alignment horizontal="left"/>
    </xf>
    <xf numFmtId="3" fontId="5" fillId="24" borderId="13" xfId="0" applyNumberFormat="1" applyFont="1" applyFill="1" applyBorder="1" applyAlignment="1">
      <alignment horizontal="right" indent="2"/>
    </xf>
    <xf numFmtId="0" fontId="5" fillId="24" borderId="14" xfId="0" applyFont="1" applyFill="1" applyBorder="1" applyAlignment="1">
      <alignment horizontal="left"/>
    </xf>
    <xf numFmtId="0" fontId="5" fillId="24" borderId="15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indent="2"/>
    </xf>
    <xf numFmtId="164" fontId="5" fillId="0" borderId="10" xfId="0" applyNumberFormat="1" applyFont="1" applyFill="1" applyBorder="1" applyAlignment="1">
      <alignment/>
    </xf>
    <xf numFmtId="0" fontId="6" fillId="6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 shrinkToFit="1"/>
    </xf>
    <xf numFmtId="0" fontId="7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Souhr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54.375" style="2" customWidth="1"/>
    <col min="2" max="2" width="26.375" style="2" customWidth="1"/>
    <col min="3" max="3" width="11.125" style="2" customWidth="1"/>
    <col min="4" max="4" width="18.00390625" style="2" customWidth="1"/>
    <col min="5" max="6" width="14.125" style="2" customWidth="1"/>
    <col min="7" max="7" width="3.25390625" style="2" customWidth="1"/>
    <col min="8" max="16384" width="9.125" style="2" customWidth="1"/>
  </cols>
  <sheetData>
    <row r="1" spans="1:6" s="1" customFormat="1" ht="33.75" customHeight="1" thickBot="1">
      <c r="A1" s="40">
        <v>2</v>
      </c>
      <c r="B1" s="40"/>
      <c r="C1" s="40"/>
      <c r="D1" s="40"/>
      <c r="E1" s="40"/>
      <c r="F1" s="40"/>
    </row>
    <row r="2" spans="1:6" ht="43.5" customHeight="1">
      <c r="A2" s="41" t="s">
        <v>35</v>
      </c>
      <c r="B2" s="41"/>
      <c r="C2" s="41"/>
      <c r="E2" s="13" t="s">
        <v>7</v>
      </c>
      <c r="F2" s="14">
        <v>25.131</v>
      </c>
    </row>
    <row r="3" spans="1:6" ht="30.75" customHeight="1">
      <c r="A3" s="15" t="s">
        <v>4</v>
      </c>
      <c r="B3" s="16" t="s">
        <v>29</v>
      </c>
      <c r="C3" s="16" t="s">
        <v>3</v>
      </c>
      <c r="D3" s="16" t="s">
        <v>5</v>
      </c>
      <c r="E3" s="16" t="s">
        <v>0</v>
      </c>
      <c r="F3" s="16" t="s">
        <v>1</v>
      </c>
    </row>
    <row r="4" spans="1:6" s="8" customFormat="1" ht="36.75" customHeight="1">
      <c r="A4" s="17" t="s">
        <v>68</v>
      </c>
      <c r="B4" s="38" t="s">
        <v>6</v>
      </c>
      <c r="C4" s="38"/>
      <c r="D4" s="38"/>
      <c r="E4" s="18">
        <f>SUM(E5:E10)</f>
        <v>798498.22</v>
      </c>
      <c r="F4" s="18">
        <f aca="true" t="shared" si="0" ref="F4:F10">E4/$F$2</f>
        <v>31773.435995384185</v>
      </c>
    </row>
    <row r="5" spans="1:6" ht="15" customHeight="1">
      <c r="A5" s="19" t="s">
        <v>34</v>
      </c>
      <c r="B5" s="27" t="s">
        <v>36</v>
      </c>
      <c r="C5" s="24">
        <v>14</v>
      </c>
      <c r="D5" s="25">
        <v>20000</v>
      </c>
      <c r="E5" s="26">
        <f>C5*D5</f>
        <v>280000</v>
      </c>
      <c r="F5" s="26">
        <f t="shared" si="0"/>
        <v>11141.617922088257</v>
      </c>
    </row>
    <row r="6" spans="1:6" ht="15" customHeight="1">
      <c r="A6" s="19" t="s">
        <v>71</v>
      </c>
      <c r="B6" s="27" t="s">
        <v>37</v>
      </c>
      <c r="C6" s="24">
        <v>70</v>
      </c>
      <c r="D6" s="36">
        <v>3500</v>
      </c>
      <c r="E6" s="26">
        <f>D6*C6</f>
        <v>245000</v>
      </c>
      <c r="F6" s="26">
        <f t="shared" si="0"/>
        <v>9748.915681827226</v>
      </c>
    </row>
    <row r="7" spans="1:6" ht="15" customHeight="1">
      <c r="A7" s="19" t="s">
        <v>8</v>
      </c>
      <c r="B7" s="27" t="s">
        <v>38</v>
      </c>
      <c r="C7" s="24">
        <v>84</v>
      </c>
      <c r="D7" s="25">
        <f>55*F2</f>
        <v>1382.205</v>
      </c>
      <c r="E7" s="26">
        <f>C7*D7</f>
        <v>116105.22</v>
      </c>
      <c r="F7" s="26">
        <f t="shared" si="0"/>
        <v>4620</v>
      </c>
    </row>
    <row r="8" spans="1:6" ht="15" customHeight="1">
      <c r="A8" s="19" t="s">
        <v>9</v>
      </c>
      <c r="B8" s="27" t="s">
        <v>33</v>
      </c>
      <c r="C8" s="24">
        <v>6</v>
      </c>
      <c r="D8" s="25">
        <v>12000</v>
      </c>
      <c r="E8" s="26">
        <f>D8*C8</f>
        <v>72000</v>
      </c>
      <c r="F8" s="26">
        <f t="shared" si="0"/>
        <v>2864.9874656798374</v>
      </c>
    </row>
    <row r="9" spans="1:6" ht="15" customHeight="1">
      <c r="A9" s="19" t="s">
        <v>22</v>
      </c>
      <c r="B9" s="27" t="s">
        <v>25</v>
      </c>
      <c r="C9" s="24">
        <v>12</v>
      </c>
      <c r="D9" s="25">
        <f>250*F2</f>
        <v>6282.75</v>
      </c>
      <c r="E9" s="26">
        <f>D9*C9</f>
        <v>75393</v>
      </c>
      <c r="F9" s="26">
        <f t="shared" si="0"/>
        <v>3000</v>
      </c>
    </row>
    <row r="10" spans="1:6" ht="15" customHeight="1">
      <c r="A10" s="19" t="s">
        <v>10</v>
      </c>
      <c r="B10" s="27" t="s">
        <v>26</v>
      </c>
      <c r="C10" s="24">
        <v>1</v>
      </c>
      <c r="D10" s="25">
        <v>10000</v>
      </c>
      <c r="E10" s="26">
        <f>D10*C10</f>
        <v>10000</v>
      </c>
      <c r="F10" s="26">
        <f t="shared" si="0"/>
        <v>397.91492578886636</v>
      </c>
    </row>
    <row r="11" spans="1:6" s="8" customFormat="1" ht="36.75" customHeight="1">
      <c r="A11" s="17" t="s">
        <v>69</v>
      </c>
      <c r="B11" s="38" t="s">
        <v>18</v>
      </c>
      <c r="C11" s="38"/>
      <c r="D11" s="38"/>
      <c r="E11" s="18">
        <f>SUM(E12:E19)</f>
        <v>366173.76</v>
      </c>
      <c r="F11" s="18">
        <f>E11/F2</f>
        <v>14570.600453623016</v>
      </c>
    </row>
    <row r="12" spans="1:6" ht="15" customHeight="1">
      <c r="A12" s="19" t="s">
        <v>34</v>
      </c>
      <c r="B12" s="27" t="s">
        <v>39</v>
      </c>
      <c r="C12" s="24">
        <v>6</v>
      </c>
      <c r="D12" s="25">
        <v>20000</v>
      </c>
      <c r="E12" s="26">
        <f>D12*C12</f>
        <v>120000</v>
      </c>
      <c r="F12" s="26">
        <f>E12/$F$2</f>
        <v>4774.979109466396</v>
      </c>
    </row>
    <row r="13" spans="1:6" ht="15" customHeight="1">
      <c r="A13" s="19" t="s">
        <v>24</v>
      </c>
      <c r="B13" s="27" t="s">
        <v>40</v>
      </c>
      <c r="C13" s="24">
        <v>35</v>
      </c>
      <c r="D13" s="25">
        <f>120*F2</f>
        <v>3015.7200000000003</v>
      </c>
      <c r="E13" s="26">
        <f aca="true" t="shared" si="1" ref="E13:E19">D13*C13</f>
        <v>105550.20000000001</v>
      </c>
      <c r="F13" s="26">
        <f aca="true" t="shared" si="2" ref="F13:F22">E13/$F$2</f>
        <v>4200</v>
      </c>
    </row>
    <row r="14" spans="1:6" ht="15" customHeight="1">
      <c r="A14" s="19" t="s">
        <v>11</v>
      </c>
      <c r="B14" s="27" t="s">
        <v>41</v>
      </c>
      <c r="C14" s="24">
        <v>36</v>
      </c>
      <c r="D14" s="25">
        <f>70*F2</f>
        <v>1759.17</v>
      </c>
      <c r="E14" s="26">
        <f t="shared" si="1"/>
        <v>63330.12</v>
      </c>
      <c r="F14" s="26">
        <f t="shared" si="2"/>
        <v>2520</v>
      </c>
    </row>
    <row r="15" spans="1:6" ht="15" customHeight="1">
      <c r="A15" s="19" t="s">
        <v>9</v>
      </c>
      <c r="B15" s="27" t="s">
        <v>33</v>
      </c>
      <c r="C15" s="24">
        <v>6</v>
      </c>
      <c r="D15" s="25">
        <v>3500</v>
      </c>
      <c r="E15" s="26">
        <f t="shared" si="1"/>
        <v>21000</v>
      </c>
      <c r="F15" s="26">
        <f t="shared" si="2"/>
        <v>835.6213441566193</v>
      </c>
    </row>
    <row r="16" spans="1:6" ht="15" customHeight="1">
      <c r="A16" s="19" t="s">
        <v>22</v>
      </c>
      <c r="B16" s="27" t="s">
        <v>28</v>
      </c>
      <c r="C16" s="24">
        <v>6</v>
      </c>
      <c r="D16" s="25">
        <f>250*F2</f>
        <v>6282.75</v>
      </c>
      <c r="E16" s="26">
        <f t="shared" si="1"/>
        <v>37696.5</v>
      </c>
      <c r="F16" s="26">
        <f t="shared" si="2"/>
        <v>1500</v>
      </c>
    </row>
    <row r="17" spans="1:6" ht="15" customHeight="1">
      <c r="A17" s="19" t="s">
        <v>12</v>
      </c>
      <c r="B17" s="27" t="s">
        <v>27</v>
      </c>
      <c r="C17" s="24">
        <v>12</v>
      </c>
      <c r="D17" s="25">
        <f>20*F2</f>
        <v>502.62</v>
      </c>
      <c r="E17" s="26">
        <f>D17*C17</f>
        <v>6031.4400000000005</v>
      </c>
      <c r="F17" s="26">
        <f t="shared" si="2"/>
        <v>240.00000000000003</v>
      </c>
    </row>
    <row r="18" spans="1:6" ht="15" customHeight="1">
      <c r="A18" s="19" t="s">
        <v>32</v>
      </c>
      <c r="B18" s="27" t="s">
        <v>42</v>
      </c>
      <c r="C18" s="24">
        <v>2</v>
      </c>
      <c r="D18" s="25">
        <f>130*F2</f>
        <v>3267.03</v>
      </c>
      <c r="E18" s="26">
        <f t="shared" si="1"/>
        <v>6534.06</v>
      </c>
      <c r="F18" s="37">
        <f t="shared" si="2"/>
        <v>260</v>
      </c>
    </row>
    <row r="19" spans="1:6" ht="15" customHeight="1">
      <c r="A19" s="19" t="s">
        <v>23</v>
      </c>
      <c r="B19" s="27" t="s">
        <v>27</v>
      </c>
      <c r="C19" s="24">
        <v>12</v>
      </c>
      <c r="D19" s="25">
        <f>20*F2</f>
        <v>502.62</v>
      </c>
      <c r="E19" s="26">
        <f t="shared" si="1"/>
        <v>6031.4400000000005</v>
      </c>
      <c r="F19" s="26">
        <f t="shared" si="2"/>
        <v>240.00000000000003</v>
      </c>
    </row>
    <row r="20" spans="1:8" s="9" customFormat="1" ht="36.75" customHeight="1">
      <c r="A20" s="17" t="s">
        <v>43</v>
      </c>
      <c r="B20" s="38" t="s">
        <v>19</v>
      </c>
      <c r="C20" s="38"/>
      <c r="D20" s="38"/>
      <c r="E20" s="18">
        <f>SUM(E21:E28)</f>
        <v>194094.32</v>
      </c>
      <c r="F20" s="18">
        <f>F21+F22+F23+F24+F25+F26+F27+F28+F29+F30+F31</f>
        <v>7885.302693884047</v>
      </c>
      <c r="H20" s="10"/>
    </row>
    <row r="21" spans="1:6" ht="15" customHeight="1">
      <c r="A21" s="19" t="s">
        <v>13</v>
      </c>
      <c r="B21" s="28" t="s">
        <v>17</v>
      </c>
      <c r="C21" s="24">
        <v>1</v>
      </c>
      <c r="D21" s="25">
        <v>10000</v>
      </c>
      <c r="E21" s="26">
        <f>D21*C21</f>
        <v>10000</v>
      </c>
      <c r="F21" s="26">
        <f t="shared" si="2"/>
        <v>397.91492578886636</v>
      </c>
    </row>
    <row r="22" spans="1:6" ht="15" customHeight="1">
      <c r="A22" s="19" t="s">
        <v>44</v>
      </c>
      <c r="B22" s="27" t="s">
        <v>45</v>
      </c>
      <c r="C22" s="24">
        <v>1</v>
      </c>
      <c r="D22" s="25">
        <v>25000</v>
      </c>
      <c r="E22" s="26">
        <f>D22*C22</f>
        <v>25000</v>
      </c>
      <c r="F22" s="26">
        <f t="shared" si="2"/>
        <v>994.7873144721658</v>
      </c>
    </row>
    <row r="23" spans="1:6" ht="15" customHeight="1">
      <c r="A23" s="19" t="s">
        <v>46</v>
      </c>
      <c r="B23" s="27" t="s">
        <v>47</v>
      </c>
      <c r="C23" s="24">
        <v>6</v>
      </c>
      <c r="D23" s="25">
        <v>15000</v>
      </c>
      <c r="E23" s="26">
        <f aca="true" t="shared" si="3" ref="E23:E31">D23*C23</f>
        <v>90000</v>
      </c>
      <c r="F23" s="26">
        <f>E23/$F$2</f>
        <v>3581.234332099797</v>
      </c>
    </row>
    <row r="24" spans="1:6" ht="15" customHeight="1">
      <c r="A24" s="19" t="s">
        <v>48</v>
      </c>
      <c r="B24" s="27" t="s">
        <v>47</v>
      </c>
      <c r="C24" s="24">
        <v>4</v>
      </c>
      <c r="D24" s="25">
        <v>4000</v>
      </c>
      <c r="E24" s="26">
        <f t="shared" si="3"/>
        <v>16000</v>
      </c>
      <c r="F24" s="26">
        <f>E24/$F$2</f>
        <v>636.6638812621861</v>
      </c>
    </row>
    <row r="25" spans="1:6" ht="15" customHeight="1">
      <c r="A25" s="19" t="s">
        <v>49</v>
      </c>
      <c r="B25" s="27" t="s">
        <v>50</v>
      </c>
      <c r="C25" s="24">
        <v>1</v>
      </c>
      <c r="D25" s="25">
        <v>15000</v>
      </c>
      <c r="E25" s="26">
        <f t="shared" si="3"/>
        <v>15000</v>
      </c>
      <c r="F25" s="26">
        <f>E25/$F$2</f>
        <v>596.8723886832995</v>
      </c>
    </row>
    <row r="26" spans="1:6" ht="15" customHeight="1">
      <c r="A26" s="19" t="s">
        <v>51</v>
      </c>
      <c r="B26" s="27" t="s">
        <v>52</v>
      </c>
      <c r="C26" s="24">
        <v>50</v>
      </c>
      <c r="D26" s="25">
        <v>400</v>
      </c>
      <c r="E26" s="26">
        <f t="shared" si="3"/>
        <v>20000</v>
      </c>
      <c r="F26" s="26">
        <f aca="true" t="shared" si="4" ref="F26:F31">E26/$F$2</f>
        <v>795.8298515777327</v>
      </c>
    </row>
    <row r="27" spans="1:6" ht="15" customHeight="1">
      <c r="A27" s="19" t="s">
        <v>72</v>
      </c>
      <c r="B27" s="27" t="s">
        <v>73</v>
      </c>
      <c r="C27" s="24">
        <v>30</v>
      </c>
      <c r="D27" s="25">
        <v>502.62</v>
      </c>
      <c r="E27" s="26">
        <f t="shared" si="3"/>
        <v>15078.6</v>
      </c>
      <c r="F27" s="26">
        <f t="shared" si="4"/>
        <v>600</v>
      </c>
    </row>
    <row r="28" spans="1:6" ht="15" customHeight="1">
      <c r="A28" s="31" t="s">
        <v>53</v>
      </c>
      <c r="B28" s="32" t="s">
        <v>57</v>
      </c>
      <c r="C28" s="33">
        <v>60</v>
      </c>
      <c r="D28" s="25">
        <v>50.262</v>
      </c>
      <c r="E28" s="26">
        <f t="shared" si="3"/>
        <v>3015.7200000000003</v>
      </c>
      <c r="F28" s="26">
        <f t="shared" si="4"/>
        <v>120.00000000000001</v>
      </c>
    </row>
    <row r="29" spans="1:6" ht="15" customHeight="1">
      <c r="A29" s="19" t="s">
        <v>54</v>
      </c>
      <c r="B29" s="35" t="s">
        <v>58</v>
      </c>
      <c r="C29" s="24">
        <v>60</v>
      </c>
      <c r="D29" s="25">
        <v>37.6965</v>
      </c>
      <c r="E29" s="26">
        <f t="shared" si="3"/>
        <v>2261.79</v>
      </c>
      <c r="F29" s="26">
        <f t="shared" si="4"/>
        <v>90</v>
      </c>
    </row>
    <row r="30" spans="1:6" ht="15" customHeight="1">
      <c r="A30" s="19" t="s">
        <v>55</v>
      </c>
      <c r="B30" s="35" t="s">
        <v>59</v>
      </c>
      <c r="C30" s="24">
        <v>60</v>
      </c>
      <c r="D30" s="25">
        <v>15.0786</v>
      </c>
      <c r="E30" s="26">
        <f t="shared" si="3"/>
        <v>904.716</v>
      </c>
      <c r="F30" s="26">
        <f t="shared" si="4"/>
        <v>36</v>
      </c>
    </row>
    <row r="31" spans="1:6" ht="15" customHeight="1">
      <c r="A31" s="19" t="s">
        <v>56</v>
      </c>
      <c r="B31" s="34" t="s">
        <v>60</v>
      </c>
      <c r="C31" s="24">
        <v>120</v>
      </c>
      <c r="D31" s="25">
        <v>7.5393</v>
      </c>
      <c r="E31" s="26">
        <f t="shared" si="3"/>
        <v>904.716</v>
      </c>
      <c r="F31" s="26">
        <f t="shared" si="4"/>
        <v>36</v>
      </c>
    </row>
    <row r="32" spans="1:6" s="8" customFormat="1" ht="36.75" customHeight="1">
      <c r="A32" s="17" t="s">
        <v>61</v>
      </c>
      <c r="B32" s="38" t="s">
        <v>20</v>
      </c>
      <c r="C32" s="38"/>
      <c r="D32" s="38"/>
      <c r="E32" s="18">
        <f>SUM(E33:E35)</f>
        <v>9700</v>
      </c>
      <c r="F32" s="18">
        <f>E32/$F$2</f>
        <v>385.97747801520035</v>
      </c>
    </row>
    <row r="33" spans="1:6" ht="15" customHeight="1">
      <c r="A33" s="19" t="s">
        <v>14</v>
      </c>
      <c r="B33" s="28" t="s">
        <v>16</v>
      </c>
      <c r="C33" s="24">
        <v>10</v>
      </c>
      <c r="D33" s="25">
        <v>0</v>
      </c>
      <c r="E33" s="26">
        <f>D33*C33</f>
        <v>0</v>
      </c>
      <c r="F33" s="26">
        <f>E33/$F$2</f>
        <v>0</v>
      </c>
    </row>
    <row r="34" spans="1:6" ht="15" customHeight="1">
      <c r="A34" s="19" t="s">
        <v>31</v>
      </c>
      <c r="B34" s="28" t="s">
        <v>30</v>
      </c>
      <c r="C34" s="24">
        <v>1</v>
      </c>
      <c r="D34" s="25">
        <v>3000</v>
      </c>
      <c r="E34" s="26">
        <f>D34*C34</f>
        <v>3000</v>
      </c>
      <c r="F34" s="26">
        <f>E34/$F$2</f>
        <v>119.3744777366599</v>
      </c>
    </row>
    <row r="35" spans="1:6" ht="15" customHeight="1">
      <c r="A35" s="19" t="s">
        <v>15</v>
      </c>
      <c r="B35" s="28" t="s">
        <v>62</v>
      </c>
      <c r="C35" s="24">
        <v>10</v>
      </c>
      <c r="D35" s="25">
        <v>670</v>
      </c>
      <c r="E35" s="26">
        <f>D35*C35</f>
        <v>6700</v>
      </c>
      <c r="F35" s="26">
        <f>E35/$F$2</f>
        <v>266.60300027854043</v>
      </c>
    </row>
    <row r="36" spans="1:9" ht="15" customHeight="1">
      <c r="A36" s="20" t="s">
        <v>21</v>
      </c>
      <c r="B36" s="20"/>
      <c r="C36" s="20"/>
      <c r="D36" s="20"/>
      <c r="E36" s="21">
        <f>SUM(E32,E20,E11,E4)</f>
        <v>1368466.3</v>
      </c>
      <c r="F36" s="21">
        <f>SUM(F32,F20,F11,F4)</f>
        <v>54615.31662090645</v>
      </c>
      <c r="I36" s="5"/>
    </row>
    <row r="37" spans="1:6" ht="15" customHeight="1">
      <c r="A37" s="22" t="s">
        <v>63</v>
      </c>
      <c r="B37" s="22"/>
      <c r="C37" s="22"/>
      <c r="D37" s="22"/>
      <c r="E37" s="23">
        <f>E36*0.15</f>
        <v>205269.945</v>
      </c>
      <c r="F37" s="23">
        <f>F36*0.15</f>
        <v>8192.297493135968</v>
      </c>
    </row>
    <row r="38" spans="1:6" ht="15" customHeight="1">
      <c r="A38" s="22" t="s">
        <v>64</v>
      </c>
      <c r="B38" s="22"/>
      <c r="C38" s="22"/>
      <c r="D38" s="22"/>
      <c r="E38" s="23">
        <f>E36*0.85</f>
        <v>1163196.355</v>
      </c>
      <c r="F38" s="23">
        <f>F36*0.85</f>
        <v>46423.01912777048</v>
      </c>
    </row>
    <row r="39" spans="5:6" ht="12.75">
      <c r="E39" s="5"/>
      <c r="F39" s="6"/>
    </row>
    <row r="40" spans="5:6" ht="12.75">
      <c r="E40" s="5"/>
      <c r="F40" s="6"/>
    </row>
    <row r="41" spans="1:6" ht="22.5" customHeight="1">
      <c r="A41" s="39" t="s">
        <v>67</v>
      </c>
      <c r="B41" s="39"/>
      <c r="C41" s="3"/>
      <c r="D41" s="3"/>
      <c r="E41" s="8"/>
      <c r="F41" s="8"/>
    </row>
    <row r="42" spans="1:6" ht="12.75">
      <c r="A42" s="11" t="s">
        <v>65</v>
      </c>
      <c r="B42" s="29">
        <v>32000</v>
      </c>
      <c r="E42" s="5"/>
      <c r="F42" s="5"/>
    </row>
    <row r="43" spans="1:6" ht="12.75">
      <c r="A43" s="11" t="s">
        <v>66</v>
      </c>
      <c r="B43" s="29">
        <v>28000</v>
      </c>
      <c r="E43" s="5"/>
      <c r="F43" s="5"/>
    </row>
    <row r="44" spans="1:6" ht="12.75">
      <c r="A44" s="11" t="s">
        <v>70</v>
      </c>
      <c r="B44" s="29">
        <v>7000</v>
      </c>
      <c r="E44" s="5"/>
      <c r="F44" s="5"/>
    </row>
    <row r="45" spans="1:6" ht="12.75">
      <c r="A45" s="12" t="s">
        <v>2</v>
      </c>
      <c r="B45" s="30">
        <f>SUM(B42:B44)</f>
        <v>67000</v>
      </c>
      <c r="E45" s="5"/>
      <c r="F45" s="5"/>
    </row>
    <row r="46" spans="5:6" ht="12.75">
      <c r="E46" s="5"/>
      <c r="F46" s="5"/>
    </row>
    <row r="47" spans="2:6" ht="12.75">
      <c r="B47" s="1"/>
      <c r="C47" s="1"/>
      <c r="D47" s="1"/>
      <c r="E47" s="4"/>
      <c r="F47" s="4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</sheetData>
  <sheetProtection/>
  <mergeCells count="7">
    <mergeCell ref="B32:D32"/>
    <mergeCell ref="A41:B41"/>
    <mergeCell ref="A1:F1"/>
    <mergeCell ref="B4:D4"/>
    <mergeCell ref="A2:C2"/>
    <mergeCell ref="B11:D11"/>
    <mergeCell ref="B20:D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20 Horní Počernice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KARKULOVA</dc:creator>
  <cp:keywords/>
  <dc:description/>
  <cp:lastModifiedBy>Jakub Nekolný</cp:lastModifiedBy>
  <cp:lastPrinted>2010-12-22T08:42:46Z</cp:lastPrinted>
  <dcterms:created xsi:type="dcterms:W3CDTF">2005-08-04T11:58:16Z</dcterms:created>
  <dcterms:modified xsi:type="dcterms:W3CDTF">2011-09-26T14:21:48Z</dcterms:modified>
  <cp:category/>
  <cp:version/>
  <cp:contentType/>
  <cp:contentStatus/>
</cp:coreProperties>
</file>